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activeTab="0"/>
  </bookViews>
  <sheets>
    <sheet name="Відібрано записів - 86" sheetId="1" r:id="rId1"/>
    <sheet name="Фільтри" sheetId="2" r:id="rId2"/>
  </sheets>
  <definedNames>
    <definedName name="_firstRow">'Відібрано записів - 86'!$J$5</definedName>
    <definedName name="_lastColumn">'Відібрано записів - 86'!$J$6</definedName>
    <definedName name="_xlnm._FilterDatabase" localSheetId="0" hidden="1">'Відібрано записів - 86'!$B$1:$I$51</definedName>
    <definedName name="hl_0">'Відібрано записів - 86'!$J$8</definedName>
    <definedName name="hn_0">'Відібрано записів - 86'!$J$9</definedName>
  </definedNames>
  <calcPr fullCalcOnLoad="1"/>
</workbook>
</file>

<file path=xl/sharedStrings.xml><?xml version="1.0" encoding="utf-8"?>
<sst xmlns="http://schemas.openxmlformats.org/spreadsheetml/2006/main" count="352" uniqueCount="177">
  <si>
    <t>Порівняння</t>
  </si>
  <si>
    <t>Назва фільтру</t>
  </si>
  <si>
    <t>Перше значення</t>
  </si>
  <si>
    <t>Друге значення</t>
  </si>
  <si>
    <t>ОВ</t>
  </si>
  <si>
    <t>Заробітна плата / Оперативні вакансії</t>
  </si>
  <si>
    <t>Номер вакансії / Оперативні вакансії</t>
  </si>
  <si>
    <t>Роботодавець (назва) / Оперативні вакансії</t>
  </si>
  <si>
    <t>Роботодавець (ЄДРПОУ) / Оперативні вакансії</t>
  </si>
  <si>
    <t>Стан вакансії / Оперативні вакансії</t>
  </si>
  <si>
    <t>Посада (назва) / Характеристика вакансії</t>
  </si>
  <si>
    <t>Телефон відділу кадрів / Оперативні вакансії</t>
  </si>
  <si>
    <t>ЦЗ реєстрації (назва) / Оперативні вакансії</t>
  </si>
  <si>
    <t>http://10.1.0.164/dczeias/Lnk.aspx?t=VACCard&amp;k=FormSearch&amp;c=Edit&amp;n.ID={0}&amp;n.IsVacID=1&amp;Excel=1</t>
  </si>
  <si>
    <t>03512205180004</t>
  </si>
  <si>
    <t>ТЗДВ "ОСНАСТКА-МАРКЕТ"</t>
  </si>
  <si>
    <t>23252112</t>
  </si>
  <si>
    <t>Актуальна</t>
  </si>
  <si>
    <t>ливарник пластмас</t>
  </si>
  <si>
    <t>0-3344-3-06-60</t>
  </si>
  <si>
    <t>НОВОВОЛИНСЬКА МІСЬКА ФІЛІЯ ВОЛИНСЬКОГО ОБЛАСНОГО ЦЕНТРУ ЗАЙНЯТОСТІ</t>
  </si>
  <si>
    <t>03512205240001</t>
  </si>
  <si>
    <t>КП "НОВОВОЛИНСЬКВОДОКАНАЛ" НМР</t>
  </si>
  <si>
    <t>13353837</t>
  </si>
  <si>
    <t>слюсар аварійно-відновлювальних робіт</t>
  </si>
  <si>
    <t>0-3344-2-29-68</t>
  </si>
  <si>
    <t>03512203180005</t>
  </si>
  <si>
    <t>П-ць КОВАЛЬЧУК ВОЛОДИМИР ПАВЛОВИЧ</t>
  </si>
  <si>
    <t>2382203817</t>
  </si>
  <si>
    <t>перукар (перукар - модельєр)</t>
  </si>
  <si>
    <t>0-3344-2-23-23</t>
  </si>
  <si>
    <t>03512205050009</t>
  </si>
  <si>
    <t>П-ць БІЛЯК ГАЛИНА МИХАЙЛІВНА</t>
  </si>
  <si>
    <t>1807104623</t>
  </si>
  <si>
    <t>0-3344-2-39-35</t>
  </si>
  <si>
    <t>03512204260002</t>
  </si>
  <si>
    <t>слюсар-інструментальник</t>
  </si>
  <si>
    <t>03512205240010</t>
  </si>
  <si>
    <t>П-ць ПРАВКІН Олександр Юрійович</t>
  </si>
  <si>
    <t>2549400174</t>
  </si>
  <si>
    <t>швачка</t>
  </si>
  <si>
    <t>03512203140002</t>
  </si>
  <si>
    <t>ПРАТ "НОВОВОЛИНСЬКА ШВЕЙНА ФАБРИКА"</t>
  </si>
  <si>
    <t>13352962</t>
  </si>
  <si>
    <t>0-3344- 2-49-01</t>
  </si>
  <si>
    <t>03512203170006</t>
  </si>
  <si>
    <t>ТЗОВ "ДРІМКО"</t>
  </si>
  <si>
    <t>37786070</t>
  </si>
  <si>
    <t>03344-4-49-40</t>
  </si>
  <si>
    <t>03512203140003</t>
  </si>
  <si>
    <t>03512205030001</t>
  </si>
  <si>
    <t>ТОВ "АГРОПЛАНТЕКО"</t>
  </si>
  <si>
    <t>38009502</t>
  </si>
  <si>
    <t>продавець непродовольчих товарів</t>
  </si>
  <si>
    <t>769091</t>
  </si>
  <si>
    <t>03512204180005</t>
  </si>
  <si>
    <t>П-ць БАДЗЮНЬ ВІТАЛІЙ МИКОЛАЙОВИЧ</t>
  </si>
  <si>
    <t>2251505230</t>
  </si>
  <si>
    <t>продавець продовольчих товарів</t>
  </si>
  <si>
    <t>0-3344-4-91-18</t>
  </si>
  <si>
    <t>03512206070003</t>
  </si>
  <si>
    <t>П-ць ХАБАРОВА Людмила Олександрівна</t>
  </si>
  <si>
    <t>1937904661</t>
  </si>
  <si>
    <t>03512206080005</t>
  </si>
  <si>
    <t>КАМЄНЄВА ВАЛЕНТИНА МИХАЙЛІВНА</t>
  </si>
  <si>
    <t>2571103707</t>
  </si>
  <si>
    <t>0-3344-4-02-47</t>
  </si>
  <si>
    <t>03512203220006</t>
  </si>
  <si>
    <t>П-ць ГРІНЧУК ОЛЕГ ВАСИЛЬОВИЧ</t>
  </si>
  <si>
    <t>2580310951</t>
  </si>
  <si>
    <t>03512205180003</t>
  </si>
  <si>
    <t>штампувальник (холодноштампувальні роботи)</t>
  </si>
  <si>
    <t>03512206020001</t>
  </si>
  <si>
    <t>ТЗОВ "НОВОВОЛИНСЬКИЙ М’ЯСОКОМБІНАТ"</t>
  </si>
  <si>
    <t>41429133</t>
  </si>
  <si>
    <t>обвалювальник м'яса</t>
  </si>
  <si>
    <t>0-67-117-16-27</t>
  </si>
  <si>
    <t>03512205250002</t>
  </si>
  <si>
    <t>"НОВОВОЛИНСЬКИЙ РИНОК"</t>
  </si>
  <si>
    <t>38485601</t>
  </si>
  <si>
    <t>рубач м'яса на ринку</t>
  </si>
  <si>
    <t>0-3344-4-04-12</t>
  </si>
  <si>
    <t>03512206030003</t>
  </si>
  <si>
    <t>ПРАТ "НОВОВОЛИНСЬКИЙ ХЛІБОЗАВОД"</t>
  </si>
  <si>
    <t>00377213</t>
  </si>
  <si>
    <t>тістороб</t>
  </si>
  <si>
    <t>0-3344-3-30-06</t>
  </si>
  <si>
    <t>03512206030002</t>
  </si>
  <si>
    <t>пекар</t>
  </si>
  <si>
    <t>03512205240002</t>
  </si>
  <si>
    <t>токар-розточувальник</t>
  </si>
  <si>
    <t>03512205240006</t>
  </si>
  <si>
    <t>ДЕРЖАВНЕ ПIДПРИЄМСТВО "ШАХТА № 9 "НОВОВОЛИНСЬКА"</t>
  </si>
  <si>
    <t>41936988</t>
  </si>
  <si>
    <t>гірник очисного забою</t>
  </si>
  <si>
    <t>0334423795</t>
  </si>
  <si>
    <t>03512205240005</t>
  </si>
  <si>
    <t>03512201100007</t>
  </si>
  <si>
    <t>ВІДОКРЕМЛЕНИЙ ПІДРОЗДІЛ ШАХТА "БУЖАНСЬКА" ДЕРЖАВНОГО ПІДПРИЄМСТВА "ВОЛИНЬВУГІЛЛЯ"</t>
  </si>
  <si>
    <t>00176259</t>
  </si>
  <si>
    <t>0980829638</t>
  </si>
  <si>
    <t>03512201100005</t>
  </si>
  <si>
    <t>03512205270003</t>
  </si>
  <si>
    <t>КП "УЖК №1"</t>
  </si>
  <si>
    <t>42122641</t>
  </si>
  <si>
    <t>покрівельник рулонних покрівель та покрівель із штучних матеріалів</t>
  </si>
  <si>
    <t>0-3344-4-90-40</t>
  </si>
  <si>
    <t>03512205050005</t>
  </si>
  <si>
    <t>ТЗОВ "СКАЙ"</t>
  </si>
  <si>
    <t>31602868</t>
  </si>
  <si>
    <t>слюсар-ремонтник</t>
  </si>
  <si>
    <t>0-3344-4-10-46, 067-361-73-47</t>
  </si>
  <si>
    <t>03512206020002</t>
  </si>
  <si>
    <t>бухгалтер</t>
  </si>
  <si>
    <t>03512206020003</t>
  </si>
  <si>
    <t>03512203250002</t>
  </si>
  <si>
    <t>ТЕРИТОРІАЛЬНИЙ ЦЕНТР СОЦІАЛЬНОГО ОБСЛУГОВУВАННЯ (НАДАННЯ СОЦІАЛЬНИХ ПОСЛУГ) ВИКОНАВЧОГО КОМІТЕТУ НОВ</t>
  </si>
  <si>
    <t>37018584</t>
  </si>
  <si>
    <t>лікар</t>
  </si>
  <si>
    <t>0-3344-3-05-62</t>
  </si>
  <si>
    <t>03512205160005</t>
  </si>
  <si>
    <t>ТЗОВ "ПТАХОКОМПЛЕКС "ГУБИН"</t>
  </si>
  <si>
    <t>31603002</t>
  </si>
  <si>
    <t>підсобний робітник</t>
  </si>
  <si>
    <t>+380 332 788211</t>
  </si>
  <si>
    <t>03512205090001</t>
  </si>
  <si>
    <t>Маляр</t>
  </si>
  <si>
    <t>03512206080001</t>
  </si>
  <si>
    <t>ТОВ "ЕПІЦЕНТР К"</t>
  </si>
  <si>
    <t>32490244</t>
  </si>
  <si>
    <t>касир торговельного залу</t>
  </si>
  <si>
    <t>(044)206-26-00, (044)594-50-50</t>
  </si>
  <si>
    <t>03512203240004</t>
  </si>
  <si>
    <t>керуючий магазином</t>
  </si>
  <si>
    <t>03512204050001</t>
  </si>
  <si>
    <t>ТОВ "ВОЛОДИМИРСЬКА ФАБРИКА ГОФРОТАРИ"</t>
  </si>
  <si>
    <t>38485617</t>
  </si>
  <si>
    <t>інженер-електронік</t>
  </si>
  <si>
    <t>067-311-41-56</t>
  </si>
  <si>
    <t>03512201190001</t>
  </si>
  <si>
    <t>ДП "БУДДИРЕКЦІЯ"</t>
  </si>
  <si>
    <t>00179737</t>
  </si>
  <si>
    <t>головний механік</t>
  </si>
  <si>
    <t>0324941144</t>
  </si>
  <si>
    <t>03512204120001</t>
  </si>
  <si>
    <t>головний енергетик</t>
  </si>
  <si>
    <t>03512205190001</t>
  </si>
  <si>
    <t>ЗОЛОТЬКО НАДІЯ МИКОЛАЇВНА</t>
  </si>
  <si>
    <t>3252018564</t>
  </si>
  <si>
    <t>пекар-майстер</t>
  </si>
  <si>
    <t>03512205050004</t>
  </si>
  <si>
    <t>вантажник</t>
  </si>
  <si>
    <t>03512205180002</t>
  </si>
  <si>
    <t>майстер дільниці</t>
  </si>
  <si>
    <t>03512205170006</t>
  </si>
  <si>
    <t>ТЗОВ "ХАН-ЕЛЕКТРОБАУ УКРАЇНА"</t>
  </si>
  <si>
    <t>32578653</t>
  </si>
  <si>
    <t>складальник-обробник котушок трансформаторів</t>
  </si>
  <si>
    <t>0-3344-4-10-82</t>
  </si>
  <si>
    <t>03512205100001</t>
  </si>
  <si>
    <t>ЖАРІКОВА ТЕТЯНА ВОЛОДИМИРІВНА</t>
  </si>
  <si>
    <t>2853918844</t>
  </si>
  <si>
    <t>монтувальник шин</t>
  </si>
  <si>
    <t>03512204070005</t>
  </si>
  <si>
    <t>інженер з проектно-кошторисної роботи</t>
  </si>
  <si>
    <t>03512201100044</t>
  </si>
  <si>
    <t>Електрослюсар підземний</t>
  </si>
  <si>
    <t>03512203280002</t>
  </si>
  <si>
    <t>ПФ АПТЕКА "ВЕСТФАРМ"</t>
  </si>
  <si>
    <t>30165865</t>
  </si>
  <si>
    <t>Фармацевт</t>
  </si>
  <si>
    <t>0-3344-3-10-10</t>
  </si>
  <si>
    <t>03512203280003</t>
  </si>
  <si>
    <t>Асистент фармацевта</t>
  </si>
  <si>
    <t>ЦЗ реєстрації (довідник) / Оперативні вакансії</t>
  </si>
  <si>
    <t>Дорівнює</t>
  </si>
  <si>
    <t>351, НОВОВОЛИНСЬКА МІСЬКА ФІЛІЯ ВОЛИНСЬКОГО ОБЛАСНОГО ЦЕНТРУ ЗАЙНЯТОСТІ (300, ВОЛИНСЬКИЙ ОБЛАСНИЙ ЦЕНТР ЗАЙНЯТОСТІ*)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</si>
</sst>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4" fillId="40" borderId="2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Protection="0">
      <alignment horizontal="center" vertical="center"/>
    </xf>
    <xf numFmtId="49" fontId="0" fillId="0" borderId="0" applyFont="0" applyFill="0" applyBorder="0" applyProtection="0">
      <alignment horizontal="left" vertical="center" wrapText="1"/>
    </xf>
    <xf numFmtId="49" fontId="1" fillId="0" borderId="3" applyFill="0" applyProtection="0">
      <alignment horizontal="center" vertical="center" wrapText="1"/>
    </xf>
    <xf numFmtId="49" fontId="0" fillId="0" borderId="0" applyFont="0" applyFill="0" applyBorder="0" applyProtection="0">
      <alignment horizontal="left" vertical="center" wrapText="1"/>
    </xf>
    <xf numFmtId="0" fontId="30" fillId="4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7" applyNumberFormat="0" applyFill="0" applyAlignment="0" applyProtection="0"/>
    <xf numFmtId="0" fontId="36" fillId="43" borderId="0" applyNumberFormat="0" applyBorder="0" applyAlignment="0" applyProtection="0"/>
    <xf numFmtId="0" fontId="0" fillId="44" borderId="8" applyNumberFormat="0" applyFont="0" applyAlignment="0" applyProtection="0"/>
    <xf numFmtId="0" fontId="37" fillId="39" borderId="9" applyNumberFormat="0" applyAlignment="0" applyProtection="0"/>
    <xf numFmtId="0" fontId="38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8" fillId="0" borderId="0" applyNumberFormat="0" applyFill="0" applyBorder="0" applyProtection="0">
      <alignment/>
    </xf>
    <xf numFmtId="4" fontId="0" fillId="0" borderId="0" applyFont="0" applyFill="0" applyBorder="0" applyProtection="0">
      <alignment horizontal="right"/>
    </xf>
    <xf numFmtId="49" fontId="0" fillId="0" borderId="0" applyFont="0" applyFill="0" applyBorder="0" applyProtection="0">
      <alignment wrapText="1"/>
    </xf>
    <xf numFmtId="0" fontId="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4" fillId="45" borderId="1" applyNumberFormat="0" applyAlignment="0" applyProtection="0"/>
    <xf numFmtId="0" fontId="37" fillId="39" borderId="9" applyNumberFormat="0" applyAlignment="0" applyProtection="0"/>
    <xf numFmtId="0" fontId="28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11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7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6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49" fontId="1" fillId="0" borderId="3" xfId="63">
      <alignment horizontal="center" vertical="center" wrapText="1"/>
    </xf>
    <xf numFmtId="49" fontId="1" fillId="0" borderId="3" xfId="63" applyBorder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77">
      <alignment/>
    </xf>
    <xf numFmtId="49" fontId="0" fillId="0" borderId="0" xfId="79" applyFont="1">
      <alignment wrapText="1"/>
    </xf>
    <xf numFmtId="49" fontId="0" fillId="0" borderId="0" xfId="64" applyFont="1">
      <alignment horizontal="left" vertical="center" wrapText="1"/>
    </xf>
    <xf numFmtId="49" fontId="0" fillId="0" borderId="0" xfId="62" applyFont="1">
      <alignment horizontal="left" vertical="center" wrapText="1"/>
    </xf>
    <xf numFmtId="49" fontId="9" fillId="0" borderId="3" xfId="63" applyFont="1" applyBorder="1">
      <alignment horizontal="center" vertical="center" wrapText="1"/>
    </xf>
    <xf numFmtId="0" fontId="9" fillId="0" borderId="0" xfId="0" applyFont="1" applyAlignment="1">
      <alignment/>
    </xf>
    <xf numFmtId="49" fontId="9" fillId="0" borderId="3" xfId="63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79" applyFont="1" applyAlignment="1">
      <alignment horizontal="center" wrapText="1"/>
    </xf>
    <xf numFmtId="4" fontId="9" fillId="0" borderId="0" xfId="78" applyFont="1">
      <alignment horizontal="right"/>
    </xf>
    <xf numFmtId="49" fontId="11" fillId="0" borderId="3" xfId="63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79" applyFont="1" applyAlignment="1">
      <alignment horizontal="center" wrapText="1"/>
    </xf>
    <xf numFmtId="49" fontId="10" fillId="0" borderId="0" xfId="79" applyFont="1">
      <alignment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Block" xfId="61"/>
    <cellStyle name="fCmp" xfId="62"/>
    <cellStyle name="fHead" xfId="63"/>
    <cellStyle name="fName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vHl" xfId="77"/>
    <cellStyle name="vN0" xfId="78"/>
    <cellStyle name="vSt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4.00390625" style="0" bestFit="1" customWidth="1"/>
    <col min="2" max="2" width="12.28125" style="11" customWidth="1"/>
    <col min="3" max="3" width="17.00390625" style="0" customWidth="1"/>
    <col min="4" max="4" width="42.57421875" style="0" customWidth="1"/>
    <col min="5" max="5" width="13.28125" style="0" customWidth="1"/>
    <col min="6" max="6" width="6.421875" style="0" customWidth="1"/>
    <col min="7" max="7" width="24.7109375" style="17" customWidth="1"/>
    <col min="8" max="8" width="16.00390625" style="0" customWidth="1"/>
    <col min="9" max="9" width="30.421875" style="0" customWidth="1"/>
    <col min="10" max="10" width="9.140625" style="0" hidden="1" customWidth="1"/>
  </cols>
  <sheetData>
    <row r="1" spans="1:9" ht="102">
      <c r="A1" s="2" t="s">
        <v>4</v>
      </c>
      <c r="B1" s="10" t="s">
        <v>5</v>
      </c>
      <c r="C1" s="3" t="s">
        <v>6</v>
      </c>
      <c r="D1" s="12" t="s">
        <v>7</v>
      </c>
      <c r="E1" s="3" t="s">
        <v>8</v>
      </c>
      <c r="F1" s="3" t="s">
        <v>9</v>
      </c>
      <c r="G1" s="16" t="s">
        <v>10</v>
      </c>
      <c r="H1" s="3" t="s">
        <v>11</v>
      </c>
      <c r="I1" s="2" t="s">
        <v>12</v>
      </c>
    </row>
    <row r="2" spans="2:4" ht="18">
      <c r="B2" s="15"/>
      <c r="D2" s="13"/>
    </row>
    <row r="3" spans="1:9" ht="140.25" customHeight="1">
      <c r="A3" s="6" t="str">
        <f>HYPERLINK(SUBSTITUTE(T(hl_0),"{0}","319352910321117"),hn_0)</f>
        <v>ОВ</v>
      </c>
      <c r="B3" s="15">
        <v>12000</v>
      </c>
      <c r="C3" s="7" t="s">
        <v>14</v>
      </c>
      <c r="D3" s="14" t="s">
        <v>15</v>
      </c>
      <c r="E3" s="7" t="s">
        <v>16</v>
      </c>
      <c r="F3" s="7" t="s">
        <v>17</v>
      </c>
      <c r="G3" s="18" t="s">
        <v>18</v>
      </c>
      <c r="H3" s="7" t="s">
        <v>19</v>
      </c>
      <c r="I3" s="19" t="s">
        <v>20</v>
      </c>
    </row>
    <row r="4" spans="1:9" ht="81.75" customHeight="1">
      <c r="A4" s="6" t="str">
        <f>HYPERLINK(SUBSTITUTE(T(hl_0),"{0}","319353307865762"),hn_0)</f>
        <v>ОВ</v>
      </c>
      <c r="B4" s="15">
        <v>7217</v>
      </c>
      <c r="C4" s="7" t="s">
        <v>21</v>
      </c>
      <c r="D4" s="14" t="s">
        <v>22</v>
      </c>
      <c r="E4" s="7" t="s">
        <v>23</v>
      </c>
      <c r="F4" s="7" t="s">
        <v>17</v>
      </c>
      <c r="G4" s="18" t="s">
        <v>24</v>
      </c>
      <c r="H4" s="7" t="s">
        <v>25</v>
      </c>
      <c r="I4" s="7" t="s">
        <v>20</v>
      </c>
    </row>
    <row r="5" spans="1:10" ht="54.75" customHeight="1">
      <c r="A5" s="6" t="str">
        <f>HYPERLINK(SUBSTITUTE(T(hl_0),"{0}","319349322977923"),hn_0)</f>
        <v>ОВ</v>
      </c>
      <c r="B5" s="15">
        <v>6700</v>
      </c>
      <c r="C5" s="7" t="s">
        <v>26</v>
      </c>
      <c r="D5" s="14" t="s">
        <v>27</v>
      </c>
      <c r="E5" s="7" t="s">
        <v>28</v>
      </c>
      <c r="F5" s="7" t="s">
        <v>17</v>
      </c>
      <c r="G5" s="18" t="s">
        <v>29</v>
      </c>
      <c r="H5" s="7" t="s">
        <v>30</v>
      </c>
      <c r="I5" s="7" t="s">
        <v>20</v>
      </c>
      <c r="J5" s="5">
        <v>2</v>
      </c>
    </row>
    <row r="6" spans="1:10" ht="61.5" customHeight="1">
      <c r="A6" s="6" t="str">
        <f>HYPERLINK(SUBSTITUTE(T(hl_0),"{0}","319352171609794"),hn_0)</f>
        <v>ОВ</v>
      </c>
      <c r="B6" s="15">
        <v>6500</v>
      </c>
      <c r="C6" s="7" t="s">
        <v>31</v>
      </c>
      <c r="D6" s="14" t="s">
        <v>32</v>
      </c>
      <c r="E6" s="7" t="s">
        <v>33</v>
      </c>
      <c r="F6" s="7" t="s">
        <v>17</v>
      </c>
      <c r="G6" s="18" t="s">
        <v>29</v>
      </c>
      <c r="H6" s="7" t="s">
        <v>34</v>
      </c>
      <c r="I6" s="7" t="s">
        <v>20</v>
      </c>
      <c r="J6" s="5">
        <v>9</v>
      </c>
    </row>
    <row r="7" spans="1:9" ht="54" customHeight="1">
      <c r="A7" s="6" t="str">
        <f>HYPERLINK(SUBSTITUTE(T(hl_0),"{0}","319351660992627"),hn_0)</f>
        <v>ОВ</v>
      </c>
      <c r="B7" s="15">
        <v>14000</v>
      </c>
      <c r="C7" s="7" t="s">
        <v>35</v>
      </c>
      <c r="D7" s="14" t="s">
        <v>15</v>
      </c>
      <c r="E7" s="7" t="s">
        <v>16</v>
      </c>
      <c r="F7" s="7" t="s">
        <v>17</v>
      </c>
      <c r="G7" s="18" t="s">
        <v>36</v>
      </c>
      <c r="H7" s="7" t="s">
        <v>19</v>
      </c>
      <c r="I7" s="7" t="s">
        <v>20</v>
      </c>
    </row>
    <row r="8" spans="1:10" ht="44.25" customHeight="1">
      <c r="A8" s="6" t="str">
        <f>HYPERLINK(SUBSTITUTE(T(hl_0),"{0}","319353315662181"),hn_0)</f>
        <v>ОВ</v>
      </c>
      <c r="B8" s="15">
        <v>8000</v>
      </c>
      <c r="C8" s="7" t="s">
        <v>37</v>
      </c>
      <c r="D8" s="14" t="s">
        <v>38</v>
      </c>
      <c r="E8" s="7" t="s">
        <v>39</v>
      </c>
      <c r="F8" s="7" t="s">
        <v>17</v>
      </c>
      <c r="G8" s="18" t="s">
        <v>40</v>
      </c>
      <c r="I8" s="7" t="s">
        <v>20</v>
      </c>
      <c r="J8" s="4" t="s">
        <v>13</v>
      </c>
    </row>
    <row r="9" spans="1:10" ht="44.25" customHeight="1">
      <c r="A9" s="6" t="str">
        <f>HYPERLINK(SUBSTITUTE(T(hl_0),"{0}","319349143926080"),hn_0)</f>
        <v>ОВ</v>
      </c>
      <c r="B9" s="15">
        <v>8800</v>
      </c>
      <c r="C9" s="7" t="s">
        <v>41</v>
      </c>
      <c r="D9" s="14" t="s">
        <v>42</v>
      </c>
      <c r="E9" s="7" t="s">
        <v>43</v>
      </c>
      <c r="F9" s="7" t="s">
        <v>17</v>
      </c>
      <c r="G9" s="18" t="s">
        <v>40</v>
      </c>
      <c r="H9" s="7" t="s">
        <v>44</v>
      </c>
      <c r="I9" s="7" t="s">
        <v>20</v>
      </c>
      <c r="J9" s="4" t="s">
        <v>4</v>
      </c>
    </row>
    <row r="10" spans="1:9" ht="44.25" customHeight="1">
      <c r="A10" s="6" t="str">
        <f>HYPERLINK(SUBSTITUTE(T(hl_0),"{0}","319349264640548"),hn_0)</f>
        <v>ОВ</v>
      </c>
      <c r="B10" s="15">
        <v>8000</v>
      </c>
      <c r="C10" s="7" t="s">
        <v>45</v>
      </c>
      <c r="D10" s="14" t="s">
        <v>46</v>
      </c>
      <c r="E10" s="7" t="s">
        <v>47</v>
      </c>
      <c r="F10" s="7" t="s">
        <v>17</v>
      </c>
      <c r="G10" s="18" t="s">
        <v>40</v>
      </c>
      <c r="H10" s="7" t="s">
        <v>48</v>
      </c>
      <c r="I10" s="7" t="s">
        <v>20</v>
      </c>
    </row>
    <row r="11" spans="1:9" ht="44.25" customHeight="1">
      <c r="A11" s="6" t="str">
        <f>HYPERLINK(SUBSTITUTE(T(hl_0),"{0}","319349143984436"),hn_0)</f>
        <v>ОВ</v>
      </c>
      <c r="B11" s="15">
        <v>8800</v>
      </c>
      <c r="C11" s="7" t="s">
        <v>49</v>
      </c>
      <c r="D11" s="14" t="s">
        <v>42</v>
      </c>
      <c r="E11" s="7" t="s">
        <v>43</v>
      </c>
      <c r="F11" s="7" t="s">
        <v>17</v>
      </c>
      <c r="G11" s="18" t="s">
        <v>40</v>
      </c>
      <c r="H11" s="7" t="s">
        <v>44</v>
      </c>
      <c r="I11" s="7" t="s">
        <v>20</v>
      </c>
    </row>
    <row r="12" spans="1:9" ht="54.75" customHeight="1">
      <c r="A12" s="6" t="str">
        <f>HYPERLINK(SUBSTITUTE(T(hl_0),"{0}","319352060211751"),hn_0)</f>
        <v>ОВ</v>
      </c>
      <c r="B12" s="15">
        <v>6500</v>
      </c>
      <c r="C12" s="7" t="s">
        <v>50</v>
      </c>
      <c r="D12" s="14" t="s">
        <v>51</v>
      </c>
      <c r="E12" s="7" t="s">
        <v>52</v>
      </c>
      <c r="F12" s="7" t="s">
        <v>17</v>
      </c>
      <c r="G12" s="18" t="s">
        <v>53</v>
      </c>
      <c r="H12" s="7" t="s">
        <v>54</v>
      </c>
      <c r="I12" s="7" t="s">
        <v>20</v>
      </c>
    </row>
    <row r="13" spans="1:9" ht="54.75" customHeight="1">
      <c r="A13" s="6" t="str">
        <f>HYPERLINK(SUBSTITUTE(T(hl_0),"{0}","319351209799350"),hn_0)</f>
        <v>ОВ</v>
      </c>
      <c r="B13" s="15">
        <v>6620</v>
      </c>
      <c r="C13" s="7" t="s">
        <v>55</v>
      </c>
      <c r="D13" s="14" t="s">
        <v>56</v>
      </c>
      <c r="E13" s="7" t="s">
        <v>57</v>
      </c>
      <c r="F13" s="7" t="s">
        <v>17</v>
      </c>
      <c r="G13" s="18" t="s">
        <v>58</v>
      </c>
      <c r="H13" s="7" t="s">
        <v>59</v>
      </c>
      <c r="I13" s="7" t="s">
        <v>20</v>
      </c>
    </row>
    <row r="14" spans="1:9" ht="60.75" customHeight="1">
      <c r="A14" s="6" t="str">
        <f>HYPERLINK(SUBSTITUTE(T(hl_0),"{0}","319353931019842"),hn_0)</f>
        <v>ОВ</v>
      </c>
      <c r="B14" s="15">
        <v>6500</v>
      </c>
      <c r="C14" s="7" t="s">
        <v>60</v>
      </c>
      <c r="D14" s="14" t="s">
        <v>61</v>
      </c>
      <c r="E14" s="7" t="s">
        <v>62</v>
      </c>
      <c r="F14" s="7" t="s">
        <v>17</v>
      </c>
      <c r="G14" s="18" t="s">
        <v>58</v>
      </c>
      <c r="I14" s="7" t="s">
        <v>20</v>
      </c>
    </row>
    <row r="15" spans="1:9" ht="59.25" customHeight="1">
      <c r="A15" s="6" t="str">
        <f>HYPERLINK(SUBSTITUTE(T(hl_0),"{0}","319353973499252"),hn_0)</f>
        <v>ОВ</v>
      </c>
      <c r="B15" s="15">
        <v>6620</v>
      </c>
      <c r="C15" s="7" t="s">
        <v>63</v>
      </c>
      <c r="D15" s="14" t="s">
        <v>64</v>
      </c>
      <c r="E15" s="7" t="s">
        <v>65</v>
      </c>
      <c r="F15" s="7" t="s">
        <v>17</v>
      </c>
      <c r="G15" s="18" t="s">
        <v>58</v>
      </c>
      <c r="H15" s="7" t="s">
        <v>66</v>
      </c>
      <c r="I15" s="7" t="s">
        <v>20</v>
      </c>
    </row>
    <row r="16" spans="1:9" ht="54" customHeight="1">
      <c r="A16" s="6" t="str">
        <f>HYPERLINK(SUBSTITUTE(T(hl_0),"{0}","319349576753352"),hn_0)</f>
        <v>ОВ</v>
      </c>
      <c r="B16" s="15">
        <v>7000</v>
      </c>
      <c r="C16" s="7" t="s">
        <v>67</v>
      </c>
      <c r="D16" s="14" t="s">
        <v>68</v>
      </c>
      <c r="E16" s="7" t="s">
        <v>69</v>
      </c>
      <c r="F16" s="7" t="s">
        <v>17</v>
      </c>
      <c r="G16" s="18" t="s">
        <v>58</v>
      </c>
      <c r="I16" s="7" t="s">
        <v>20</v>
      </c>
    </row>
    <row r="17" spans="1:9" ht="92.25" customHeight="1">
      <c r="A17" s="6" t="str">
        <f>HYPERLINK(SUBSTITUTE(T(hl_0),"{0}","319352909953180"),hn_0)</f>
        <v>ОВ</v>
      </c>
      <c r="B17" s="15">
        <v>12000</v>
      </c>
      <c r="C17" s="7" t="s">
        <v>70</v>
      </c>
      <c r="D17" s="14" t="s">
        <v>15</v>
      </c>
      <c r="E17" s="7" t="s">
        <v>16</v>
      </c>
      <c r="F17" s="7" t="s">
        <v>17</v>
      </c>
      <c r="G17" s="18" t="s">
        <v>71</v>
      </c>
      <c r="H17" s="7" t="s">
        <v>19</v>
      </c>
      <c r="I17" s="7" t="s">
        <v>20</v>
      </c>
    </row>
    <row r="18" spans="1:9" ht="44.25" customHeight="1">
      <c r="A18" s="6" t="str">
        <f>HYPERLINK(SUBSTITUTE(T(hl_0),"{0}","319353703487996"),hn_0)</f>
        <v>ОВ</v>
      </c>
      <c r="B18" s="15">
        <v>9000</v>
      </c>
      <c r="C18" s="7" t="s">
        <v>72</v>
      </c>
      <c r="D18" s="14" t="s">
        <v>73</v>
      </c>
      <c r="E18" s="7" t="s">
        <v>74</v>
      </c>
      <c r="F18" s="7" t="s">
        <v>17</v>
      </c>
      <c r="G18" s="18" t="s">
        <v>75</v>
      </c>
      <c r="H18" s="7" t="s">
        <v>76</v>
      </c>
      <c r="I18" s="7" t="s">
        <v>20</v>
      </c>
    </row>
    <row r="19" spans="1:9" ht="44.25" customHeight="1">
      <c r="A19" s="6" t="str">
        <f>HYPERLINK(SUBSTITUTE(T(hl_0),"{0}","319353367002843"),hn_0)</f>
        <v>ОВ</v>
      </c>
      <c r="B19" s="15">
        <v>6500</v>
      </c>
      <c r="C19" s="7" t="s">
        <v>77</v>
      </c>
      <c r="D19" s="14" t="s">
        <v>78</v>
      </c>
      <c r="E19" s="7" t="s">
        <v>79</v>
      </c>
      <c r="F19" s="7" t="s">
        <v>17</v>
      </c>
      <c r="G19" s="18" t="s">
        <v>80</v>
      </c>
      <c r="H19" s="7" t="s">
        <v>81</v>
      </c>
      <c r="I19" s="7" t="s">
        <v>20</v>
      </c>
    </row>
    <row r="20" spans="1:9" ht="44.25" customHeight="1">
      <c r="A20" s="6" t="str">
        <f>HYPERLINK(SUBSTITUTE(T(hl_0),"{0}","319353741334378"),hn_0)</f>
        <v>ОВ</v>
      </c>
      <c r="B20" s="15">
        <v>8000</v>
      </c>
      <c r="C20" s="7" t="s">
        <v>82</v>
      </c>
      <c r="D20" s="14" t="s">
        <v>83</v>
      </c>
      <c r="E20" s="7" t="s">
        <v>84</v>
      </c>
      <c r="F20" s="7" t="s">
        <v>17</v>
      </c>
      <c r="G20" s="18" t="s">
        <v>85</v>
      </c>
      <c r="H20" s="7" t="s">
        <v>86</v>
      </c>
      <c r="I20" s="7" t="s">
        <v>20</v>
      </c>
    </row>
    <row r="21" spans="1:9" ht="44.25" customHeight="1">
      <c r="A21" s="6" t="str">
        <f>HYPERLINK(SUBSTITUTE(T(hl_0),"{0}","319353741264875"),hn_0)</f>
        <v>ОВ</v>
      </c>
      <c r="B21" s="15">
        <v>8000</v>
      </c>
      <c r="C21" s="7" t="s">
        <v>87</v>
      </c>
      <c r="D21" s="14" t="s">
        <v>83</v>
      </c>
      <c r="E21" s="7" t="s">
        <v>84</v>
      </c>
      <c r="F21" s="7" t="s">
        <v>17</v>
      </c>
      <c r="G21" s="18" t="s">
        <v>88</v>
      </c>
      <c r="H21" s="7" t="s">
        <v>86</v>
      </c>
      <c r="I21" s="7" t="s">
        <v>20</v>
      </c>
    </row>
    <row r="22" spans="1:9" ht="66.75" customHeight="1">
      <c r="A22" s="6" t="str">
        <f>HYPERLINK(SUBSTITUTE(T(hl_0),"{0}","319353308013136"),hn_0)</f>
        <v>ОВ</v>
      </c>
      <c r="B22" s="15">
        <v>14000</v>
      </c>
      <c r="C22" s="7" t="s">
        <v>89</v>
      </c>
      <c r="D22" s="14" t="s">
        <v>15</v>
      </c>
      <c r="E22" s="7" t="s">
        <v>16</v>
      </c>
      <c r="F22" s="7" t="s">
        <v>17</v>
      </c>
      <c r="G22" s="18" t="s">
        <v>90</v>
      </c>
      <c r="H22" s="7" t="s">
        <v>19</v>
      </c>
      <c r="I22" s="7" t="s">
        <v>20</v>
      </c>
    </row>
    <row r="23" spans="1:9" ht="63" customHeight="1">
      <c r="A23" s="6" t="str">
        <f>HYPERLINK(SUBSTITUTE(T(hl_0),"{0}","319353308995391"),hn_0)</f>
        <v>ОВ</v>
      </c>
      <c r="B23" s="15">
        <v>30000</v>
      </c>
      <c r="C23" s="7" t="s">
        <v>91</v>
      </c>
      <c r="D23" s="14" t="s">
        <v>92</v>
      </c>
      <c r="E23" s="7" t="s">
        <v>93</v>
      </c>
      <c r="F23" s="7" t="s">
        <v>17</v>
      </c>
      <c r="G23" s="18" t="s">
        <v>94</v>
      </c>
      <c r="H23" s="7" t="s">
        <v>95</v>
      </c>
      <c r="I23" s="7" t="s">
        <v>20</v>
      </c>
    </row>
    <row r="24" spans="1:9" ht="63.75" customHeight="1">
      <c r="A24" s="6" t="str">
        <f>HYPERLINK(SUBSTITUTE(T(hl_0),"{0}","319353308948023"),hn_0)</f>
        <v>ОВ</v>
      </c>
      <c r="B24" s="15">
        <v>30000</v>
      </c>
      <c r="C24" s="7" t="s">
        <v>96</v>
      </c>
      <c r="D24" s="14" t="s">
        <v>92</v>
      </c>
      <c r="E24" s="7" t="s">
        <v>93</v>
      </c>
      <c r="F24" s="7" t="s">
        <v>17</v>
      </c>
      <c r="G24" s="18" t="s">
        <v>94</v>
      </c>
      <c r="H24" s="7" t="s">
        <v>95</v>
      </c>
      <c r="I24" s="7" t="s">
        <v>20</v>
      </c>
    </row>
    <row r="25" spans="1:9" ht="44.25" customHeight="1">
      <c r="A25" s="6" t="str">
        <f>HYPERLINK(SUBSTITUTE(T(hl_0),"{0}","319345999075752"),hn_0)</f>
        <v>ОВ</v>
      </c>
      <c r="B25" s="15">
        <v>18300</v>
      </c>
      <c r="C25" s="7" t="s">
        <v>97</v>
      </c>
      <c r="D25" s="14" t="s">
        <v>98</v>
      </c>
      <c r="E25" s="7" t="s">
        <v>99</v>
      </c>
      <c r="F25" s="7" t="s">
        <v>17</v>
      </c>
      <c r="G25" s="18" t="s">
        <v>94</v>
      </c>
      <c r="H25" s="7" t="s">
        <v>100</v>
      </c>
      <c r="I25" s="7" t="s">
        <v>20</v>
      </c>
    </row>
    <row r="26" spans="1:9" ht="62.25" customHeight="1">
      <c r="A26" s="6" t="str">
        <f>HYPERLINK(SUBSTITUTE(T(hl_0),"{0}","319345999075687"),hn_0)</f>
        <v>ОВ</v>
      </c>
      <c r="B26" s="15">
        <v>18300</v>
      </c>
      <c r="C26" s="7" t="s">
        <v>101</v>
      </c>
      <c r="D26" s="14" t="s">
        <v>98</v>
      </c>
      <c r="E26" s="7" t="s">
        <v>99</v>
      </c>
      <c r="F26" s="7" t="s">
        <v>17</v>
      </c>
      <c r="G26" s="18" t="s">
        <v>94</v>
      </c>
      <c r="H26" s="7" t="s">
        <v>100</v>
      </c>
      <c r="I26" s="7" t="s">
        <v>20</v>
      </c>
    </row>
    <row r="27" spans="1:9" ht="69.75" customHeight="1">
      <c r="A27" s="6" t="str">
        <f>HYPERLINK(SUBSTITUTE(T(hl_0),"{0}","319353435194859"),hn_0)</f>
        <v>ОВ</v>
      </c>
      <c r="B27" s="15">
        <v>6500</v>
      </c>
      <c r="C27" s="7" t="s">
        <v>102</v>
      </c>
      <c r="D27" s="14" t="s">
        <v>103</v>
      </c>
      <c r="E27" s="7" t="s">
        <v>104</v>
      </c>
      <c r="F27" s="7" t="s">
        <v>17</v>
      </c>
      <c r="G27" s="18" t="s">
        <v>105</v>
      </c>
      <c r="H27" s="7" t="s">
        <v>106</v>
      </c>
      <c r="I27" s="7" t="s">
        <v>20</v>
      </c>
    </row>
    <row r="28" spans="1:9" ht="44.25" customHeight="1">
      <c r="A28" s="6" t="str">
        <f>HYPERLINK(SUBSTITUTE(T(hl_0),"{0}","319352169189198"),hn_0)</f>
        <v>ОВ</v>
      </c>
      <c r="B28" s="15">
        <v>8700</v>
      </c>
      <c r="C28" s="7" t="s">
        <v>107</v>
      </c>
      <c r="D28" s="14" t="s">
        <v>108</v>
      </c>
      <c r="E28" s="7" t="s">
        <v>109</v>
      </c>
      <c r="F28" s="7" t="s">
        <v>17</v>
      </c>
      <c r="G28" s="18" t="s">
        <v>110</v>
      </c>
      <c r="H28" s="7" t="s">
        <v>111</v>
      </c>
      <c r="I28" s="7" t="s">
        <v>20</v>
      </c>
    </row>
    <row r="29" spans="1:9" ht="44.25" customHeight="1">
      <c r="A29" s="6" t="str">
        <f>HYPERLINK(SUBSTITUTE(T(hl_0),"{0}","319353703703688"),hn_0)</f>
        <v>ОВ</v>
      </c>
      <c r="B29" s="15">
        <v>10000</v>
      </c>
      <c r="C29" s="7" t="s">
        <v>112</v>
      </c>
      <c r="D29" s="14" t="s">
        <v>73</v>
      </c>
      <c r="E29" s="7" t="s">
        <v>74</v>
      </c>
      <c r="F29" s="7" t="s">
        <v>17</v>
      </c>
      <c r="G29" s="18" t="s">
        <v>113</v>
      </c>
      <c r="H29" s="7" t="s">
        <v>76</v>
      </c>
      <c r="I29" s="7" t="s">
        <v>20</v>
      </c>
    </row>
    <row r="30" spans="1:9" ht="44.25" customHeight="1">
      <c r="A30" s="6" t="str">
        <f>HYPERLINK(SUBSTITUTE(T(hl_0),"{0}","319353703785965"),hn_0)</f>
        <v>ОВ</v>
      </c>
      <c r="B30" s="15">
        <v>15000</v>
      </c>
      <c r="C30" s="7" t="s">
        <v>114</v>
      </c>
      <c r="D30" s="14" t="s">
        <v>73</v>
      </c>
      <c r="E30" s="7" t="s">
        <v>74</v>
      </c>
      <c r="F30" s="7" t="s">
        <v>17</v>
      </c>
      <c r="G30" s="18" t="s">
        <v>113</v>
      </c>
      <c r="H30" s="7" t="s">
        <v>76</v>
      </c>
      <c r="I30" s="7" t="s">
        <v>20</v>
      </c>
    </row>
    <row r="31" spans="1:9" ht="44.25" customHeight="1">
      <c r="A31" s="6" t="str">
        <f>HYPERLINK(SUBSTITUTE(T(hl_0),"{0}","319349756075766"),hn_0)</f>
        <v>ОВ</v>
      </c>
      <c r="B31" s="15">
        <v>3250</v>
      </c>
      <c r="C31" s="7" t="s">
        <v>115</v>
      </c>
      <c r="D31" s="14" t="s">
        <v>116</v>
      </c>
      <c r="E31" s="7" t="s">
        <v>117</v>
      </c>
      <c r="F31" s="7" t="s">
        <v>17</v>
      </c>
      <c r="G31" s="18" t="s">
        <v>118</v>
      </c>
      <c r="H31" s="7" t="s">
        <v>119</v>
      </c>
      <c r="I31" s="7" t="s">
        <v>20</v>
      </c>
    </row>
    <row r="32" spans="1:9" ht="44.25" customHeight="1">
      <c r="A32" s="6" t="str">
        <f>HYPERLINK(SUBSTITUTE(T(hl_0),"{0}","319352800350431"),hn_0)</f>
        <v>ОВ</v>
      </c>
      <c r="B32" s="15">
        <v>12500</v>
      </c>
      <c r="C32" s="7" t="s">
        <v>120</v>
      </c>
      <c r="D32" s="14" t="s">
        <v>121</v>
      </c>
      <c r="E32" s="7" t="s">
        <v>122</v>
      </c>
      <c r="F32" s="7" t="s">
        <v>17</v>
      </c>
      <c r="G32" s="18" t="s">
        <v>123</v>
      </c>
      <c r="H32" s="7" t="s">
        <v>124</v>
      </c>
      <c r="I32" s="7" t="s">
        <v>20</v>
      </c>
    </row>
    <row r="33" spans="1:9" ht="44.25" customHeight="1">
      <c r="A33" s="6" t="str">
        <f>HYPERLINK(SUBSTITUTE(T(hl_0),"{0}","319352800350431"),hn_0)</f>
        <v>ОВ</v>
      </c>
      <c r="B33" s="15">
        <v>12500</v>
      </c>
      <c r="C33" s="7" t="s">
        <v>120</v>
      </c>
      <c r="D33" s="14" t="s">
        <v>121</v>
      </c>
      <c r="E33" s="7" t="s">
        <v>122</v>
      </c>
      <c r="F33" s="7" t="s">
        <v>17</v>
      </c>
      <c r="G33" s="18" t="s">
        <v>123</v>
      </c>
      <c r="H33" s="7" t="s">
        <v>124</v>
      </c>
      <c r="I33" s="7" t="s">
        <v>20</v>
      </c>
    </row>
    <row r="34" spans="1:9" ht="44.25" customHeight="1">
      <c r="A34" s="6" t="str">
        <f>HYPERLINK(SUBSTITUTE(T(hl_0),"{0}","319352395479377"),hn_0)</f>
        <v>ОВ</v>
      </c>
      <c r="B34" s="15">
        <v>6500</v>
      </c>
      <c r="C34" s="7" t="s">
        <v>125</v>
      </c>
      <c r="D34" s="14" t="s">
        <v>103</v>
      </c>
      <c r="E34" s="7" t="s">
        <v>104</v>
      </c>
      <c r="F34" s="7" t="s">
        <v>17</v>
      </c>
      <c r="G34" s="18" t="s">
        <v>126</v>
      </c>
      <c r="H34" s="7" t="s">
        <v>106</v>
      </c>
      <c r="I34" s="7" t="s">
        <v>20</v>
      </c>
    </row>
    <row r="35" spans="1:9" ht="63" customHeight="1">
      <c r="A35" s="6" t="str">
        <f>HYPERLINK(SUBSTITUTE(T(hl_0),"{0}","319353970219593"),hn_0)</f>
        <v>ОВ</v>
      </c>
      <c r="B35" s="15">
        <v>9000</v>
      </c>
      <c r="C35" s="7" t="s">
        <v>127</v>
      </c>
      <c r="D35" s="14" t="s">
        <v>128</v>
      </c>
      <c r="E35" s="7" t="s">
        <v>129</v>
      </c>
      <c r="F35" s="7" t="s">
        <v>17</v>
      </c>
      <c r="G35" s="18" t="s">
        <v>130</v>
      </c>
      <c r="H35" s="7" t="s">
        <v>131</v>
      </c>
      <c r="I35" s="7" t="s">
        <v>20</v>
      </c>
    </row>
    <row r="36" spans="1:9" ht="54" customHeight="1">
      <c r="A36" s="6" t="str">
        <f>HYPERLINK(SUBSTITUTE(T(hl_0),"{0}","319349693786999"),hn_0)</f>
        <v>ОВ</v>
      </c>
      <c r="B36" s="15">
        <v>10000</v>
      </c>
      <c r="C36" s="7" t="s">
        <v>132</v>
      </c>
      <c r="D36" s="14" t="s">
        <v>68</v>
      </c>
      <c r="E36" s="7" t="s">
        <v>69</v>
      </c>
      <c r="F36" s="7" t="s">
        <v>17</v>
      </c>
      <c r="G36" s="18" t="s">
        <v>133</v>
      </c>
      <c r="I36" s="7" t="s">
        <v>20</v>
      </c>
    </row>
    <row r="37" spans="1:9" ht="44.25" customHeight="1">
      <c r="A37" s="6" t="str">
        <f>HYPERLINK(SUBSTITUTE(T(hl_0),"{0}","319350446498873"),hn_0)</f>
        <v>ОВ</v>
      </c>
      <c r="B37" s="15">
        <v>10000</v>
      </c>
      <c r="C37" s="7" t="s">
        <v>134</v>
      </c>
      <c r="D37" s="14" t="s">
        <v>135</v>
      </c>
      <c r="E37" s="7" t="s">
        <v>136</v>
      </c>
      <c r="F37" s="7" t="s">
        <v>17</v>
      </c>
      <c r="G37" s="18" t="s">
        <v>137</v>
      </c>
      <c r="H37" s="7" t="s">
        <v>138</v>
      </c>
      <c r="I37" s="7" t="s">
        <v>20</v>
      </c>
    </row>
    <row r="38" spans="1:9" ht="44.25" customHeight="1">
      <c r="A38" s="6" t="str">
        <f>HYPERLINK(SUBSTITUTE(T(hl_0),"{0}","319346365170525"),hn_0)</f>
        <v>ОВ</v>
      </c>
      <c r="B38" s="15">
        <v>15075</v>
      </c>
      <c r="C38" s="7" t="s">
        <v>139</v>
      </c>
      <c r="D38" s="14" t="s">
        <v>140</v>
      </c>
      <c r="E38" s="7" t="s">
        <v>141</v>
      </c>
      <c r="F38" s="7" t="s">
        <v>17</v>
      </c>
      <c r="G38" s="18" t="s">
        <v>142</v>
      </c>
      <c r="H38" s="7" t="s">
        <v>143</v>
      </c>
      <c r="I38" s="7" t="s">
        <v>20</v>
      </c>
    </row>
    <row r="39" spans="1:9" ht="44.25" customHeight="1">
      <c r="A39" s="6" t="str">
        <f>HYPERLINK(SUBSTITUTE(T(hl_0),"{0}","319346365170525"),hn_0)</f>
        <v>ОВ</v>
      </c>
      <c r="B39" s="15">
        <v>15075</v>
      </c>
      <c r="C39" s="7" t="s">
        <v>139</v>
      </c>
      <c r="D39" s="14" t="s">
        <v>140</v>
      </c>
      <c r="E39" s="7" t="s">
        <v>141</v>
      </c>
      <c r="F39" s="7" t="s">
        <v>17</v>
      </c>
      <c r="G39" s="18" t="s">
        <v>142</v>
      </c>
      <c r="H39" s="7" t="s">
        <v>143</v>
      </c>
      <c r="I39" s="7" t="s">
        <v>20</v>
      </c>
    </row>
    <row r="40" spans="1:9" ht="44.25" customHeight="1">
      <c r="A40" s="6" t="str">
        <f>HYPERLINK(SUBSTITUTE(T(hl_0),"{0}","319350867052337"),hn_0)</f>
        <v>ОВ</v>
      </c>
      <c r="B40" s="15">
        <v>12790</v>
      </c>
      <c r="C40" s="7" t="s">
        <v>144</v>
      </c>
      <c r="D40" s="14" t="s">
        <v>140</v>
      </c>
      <c r="E40" s="7" t="s">
        <v>141</v>
      </c>
      <c r="F40" s="7" t="s">
        <v>17</v>
      </c>
      <c r="G40" s="18" t="s">
        <v>145</v>
      </c>
      <c r="H40" s="7" t="s">
        <v>143</v>
      </c>
      <c r="I40" s="7" t="s">
        <v>20</v>
      </c>
    </row>
    <row r="41" spans="1:9" ht="44.25" customHeight="1">
      <c r="A41" s="6" t="str">
        <f>HYPERLINK(SUBSTITUTE(T(hl_0),"{0}","319350867052337"),hn_0)</f>
        <v>ОВ</v>
      </c>
      <c r="B41" s="15">
        <v>12790</v>
      </c>
      <c r="C41" s="7" t="s">
        <v>144</v>
      </c>
      <c r="D41" s="14" t="s">
        <v>140</v>
      </c>
      <c r="E41" s="7" t="s">
        <v>141</v>
      </c>
      <c r="F41" s="7" t="s">
        <v>17</v>
      </c>
      <c r="G41" s="18" t="s">
        <v>145</v>
      </c>
      <c r="H41" s="7" t="s">
        <v>143</v>
      </c>
      <c r="I41" s="7" t="s">
        <v>20</v>
      </c>
    </row>
    <row r="42" spans="1:9" ht="44.25" customHeight="1">
      <c r="A42" s="6" t="str">
        <f>HYPERLINK(SUBSTITUTE(T(hl_0),"{0}","319352971618303"),hn_0)</f>
        <v>ОВ</v>
      </c>
      <c r="B42" s="15">
        <v>8000</v>
      </c>
      <c r="C42" s="7" t="s">
        <v>146</v>
      </c>
      <c r="D42" s="14" t="s">
        <v>147</v>
      </c>
      <c r="E42" s="7" t="s">
        <v>148</v>
      </c>
      <c r="F42" s="7" t="s">
        <v>17</v>
      </c>
      <c r="G42" s="18" t="s">
        <v>149</v>
      </c>
      <c r="I42" s="7" t="s">
        <v>20</v>
      </c>
    </row>
    <row r="43" spans="1:9" ht="44.25" customHeight="1">
      <c r="A43" s="6" t="str">
        <f>HYPERLINK(SUBSTITUTE(T(hl_0),"{0}","319352169120489"),hn_0)</f>
        <v>ОВ</v>
      </c>
      <c r="B43" s="15">
        <v>6600</v>
      </c>
      <c r="C43" s="7" t="s">
        <v>150</v>
      </c>
      <c r="D43" s="14" t="s">
        <v>108</v>
      </c>
      <c r="E43" s="7" t="s">
        <v>109</v>
      </c>
      <c r="F43" s="7" t="s">
        <v>17</v>
      </c>
      <c r="G43" s="18" t="s">
        <v>151</v>
      </c>
      <c r="H43" s="7" t="s">
        <v>111</v>
      </c>
      <c r="I43" s="7" t="s">
        <v>20</v>
      </c>
    </row>
    <row r="44" spans="1:9" ht="64.5" customHeight="1">
      <c r="A44" s="6" t="str">
        <f>HYPERLINK(SUBSTITUTE(T(hl_0),"{0}","319352909690943"),hn_0)</f>
        <v>ОВ</v>
      </c>
      <c r="B44" s="15">
        <v>14000</v>
      </c>
      <c r="C44" s="7" t="s">
        <v>152</v>
      </c>
      <c r="D44" s="14" t="s">
        <v>15</v>
      </c>
      <c r="E44" s="7" t="s">
        <v>16</v>
      </c>
      <c r="F44" s="7" t="s">
        <v>17</v>
      </c>
      <c r="G44" s="18" t="s">
        <v>153</v>
      </c>
      <c r="H44" s="7" t="s">
        <v>19</v>
      </c>
      <c r="I44" s="7" t="s">
        <v>20</v>
      </c>
    </row>
    <row r="45" spans="1:9" ht="96.75" customHeight="1">
      <c r="A45" s="6" t="str">
        <f>HYPERLINK(SUBSTITUTE(T(hl_0),"{0}","319352849371301"),hn_0)</f>
        <v>ОВ</v>
      </c>
      <c r="B45" s="15">
        <v>7500</v>
      </c>
      <c r="C45" s="7" t="s">
        <v>154</v>
      </c>
      <c r="D45" s="14" t="s">
        <v>155</v>
      </c>
      <c r="E45" s="7" t="s">
        <v>156</v>
      </c>
      <c r="F45" s="7" t="s">
        <v>17</v>
      </c>
      <c r="G45" s="18" t="s">
        <v>157</v>
      </c>
      <c r="H45" s="7" t="s">
        <v>158</v>
      </c>
      <c r="I45" s="7" t="s">
        <v>20</v>
      </c>
    </row>
    <row r="46" spans="1:9" ht="44.25" customHeight="1">
      <c r="A46" s="6" t="str">
        <f>HYPERLINK(SUBSTITUTE(T(hl_0),"{0}","319352446046221"),hn_0)</f>
        <v>ОВ</v>
      </c>
      <c r="B46" s="15">
        <v>6500</v>
      </c>
      <c r="C46" s="7" t="s">
        <v>159</v>
      </c>
      <c r="D46" s="14" t="s">
        <v>160</v>
      </c>
      <c r="E46" s="7" t="s">
        <v>161</v>
      </c>
      <c r="F46" s="7" t="s">
        <v>17</v>
      </c>
      <c r="G46" s="18" t="s">
        <v>162</v>
      </c>
      <c r="I46" s="7" t="s">
        <v>20</v>
      </c>
    </row>
    <row r="47" spans="1:9" ht="57.75" customHeight="1">
      <c r="A47" s="6" t="str">
        <f>HYPERLINK(SUBSTITUTE(T(hl_0),"{0}","319350568498596"),hn_0)</f>
        <v>ОВ</v>
      </c>
      <c r="B47" s="15">
        <v>15000</v>
      </c>
      <c r="C47" s="7" t="s">
        <v>163</v>
      </c>
      <c r="D47" s="14" t="s">
        <v>22</v>
      </c>
      <c r="E47" s="7" t="s">
        <v>23</v>
      </c>
      <c r="F47" s="7" t="s">
        <v>17</v>
      </c>
      <c r="G47" s="18" t="s">
        <v>164</v>
      </c>
      <c r="H47" s="7" t="s">
        <v>25</v>
      </c>
      <c r="I47" s="7" t="s">
        <v>20</v>
      </c>
    </row>
    <row r="48" spans="1:9" ht="44.25" customHeight="1">
      <c r="A48" s="6" t="str">
        <f>HYPERLINK(SUBSTITUTE(T(hl_0),"{0}","319345999114210"),hn_0)</f>
        <v>ОВ</v>
      </c>
      <c r="B48" s="15">
        <v>13000</v>
      </c>
      <c r="C48" s="7" t="s">
        <v>165</v>
      </c>
      <c r="D48" s="14" t="s">
        <v>98</v>
      </c>
      <c r="E48" s="7" t="s">
        <v>99</v>
      </c>
      <c r="F48" s="7" t="s">
        <v>17</v>
      </c>
      <c r="G48" s="18" t="s">
        <v>166</v>
      </c>
      <c r="H48" s="7" t="s">
        <v>100</v>
      </c>
      <c r="I48" s="7" t="s">
        <v>20</v>
      </c>
    </row>
    <row r="49" spans="1:9" ht="44.25" customHeight="1">
      <c r="A49" s="6" t="str">
        <f>HYPERLINK(SUBSTITUTE(T(hl_0),"{0}","319349942278179"),hn_0)</f>
        <v>ОВ</v>
      </c>
      <c r="B49" s="15">
        <v>6500</v>
      </c>
      <c r="C49" s="7" t="s">
        <v>167</v>
      </c>
      <c r="D49" s="14" t="s">
        <v>168</v>
      </c>
      <c r="E49" s="7" t="s">
        <v>169</v>
      </c>
      <c r="F49" s="7" t="s">
        <v>17</v>
      </c>
      <c r="G49" s="18" t="s">
        <v>170</v>
      </c>
      <c r="H49" s="7" t="s">
        <v>171</v>
      </c>
      <c r="I49" s="7" t="s">
        <v>20</v>
      </c>
    </row>
    <row r="50" spans="1:9" ht="44.25" customHeight="1">
      <c r="A50" s="6" t="str">
        <f>HYPERLINK(SUBSTITUTE(T(hl_0),"{0}","319349942406578"),hn_0)</f>
        <v>ОВ</v>
      </c>
      <c r="B50" s="15">
        <v>6500</v>
      </c>
      <c r="C50" s="7" t="s">
        <v>172</v>
      </c>
      <c r="D50" s="14" t="s">
        <v>168</v>
      </c>
      <c r="E50" s="7" t="s">
        <v>169</v>
      </c>
      <c r="F50" s="7" t="s">
        <v>17</v>
      </c>
      <c r="G50" s="18" t="s">
        <v>173</v>
      </c>
      <c r="H50" s="7" t="s">
        <v>171</v>
      </c>
      <c r="I50" s="7" t="s">
        <v>20</v>
      </c>
    </row>
    <row r="51" ht="18">
      <c r="D51" s="13"/>
    </row>
    <row r="52" ht="18">
      <c r="D52" s="13"/>
    </row>
  </sheetData>
  <sheetProtection/>
  <autoFilter ref="B1:I51"/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8515625" style="0" bestFit="1" customWidth="1"/>
    <col min="2" max="2" width="12.28125" style="0" bestFit="1" customWidth="1"/>
    <col min="3" max="3" width="131.28125" style="0" bestFit="1" customWidth="1"/>
    <col min="4" max="4" width="16.140625" style="0" bestFit="1" customWidth="1"/>
  </cols>
  <sheetData>
    <row r="1" spans="1:4" ht="12.75">
      <c r="A1" s="1" t="s">
        <v>1</v>
      </c>
      <c r="B1" s="1" t="s">
        <v>0</v>
      </c>
      <c r="C1" s="1" t="s">
        <v>2</v>
      </c>
      <c r="D1" s="1" t="s">
        <v>3</v>
      </c>
    </row>
    <row r="2" spans="1:3" ht="25.5">
      <c r="A2" s="8" t="s">
        <v>174</v>
      </c>
      <c r="B2" s="9" t="s">
        <v>175</v>
      </c>
      <c r="C2" s="7" t="s">
        <v>176</v>
      </c>
    </row>
    <row r="3" spans="1:3" ht="12.75">
      <c r="A3" s="8" t="s">
        <v>9</v>
      </c>
      <c r="B3" s="9" t="s">
        <v>175</v>
      </c>
      <c r="C3" s="7" t="s">
        <v>17</v>
      </c>
    </row>
    <row r="4" ht="12.75">
      <c r="A4" s="8" t="s">
        <v>10</v>
      </c>
    </row>
  </sheetData>
  <sheetProtection/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2022-06-09T10:15:05Z</cp:lastPrinted>
  <dcterms:modified xsi:type="dcterms:W3CDTF">2022-06-09T10:15:06Z</dcterms:modified>
  <cp:category/>
  <cp:version/>
  <cp:contentType/>
  <cp:contentStatus/>
</cp:coreProperties>
</file>